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3er Trimestre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E110" i="1"/>
  <c r="B133" i="1"/>
  <c r="F98" i="1"/>
  <c r="E98" i="1"/>
  <c r="F35" i="1"/>
  <c r="E35" i="1"/>
  <c r="B58" i="1"/>
  <c r="F75" i="1"/>
  <c r="E75" i="1"/>
  <c r="B75" i="1"/>
  <c r="F36" i="1"/>
  <c r="E36" i="1"/>
  <c r="B32" i="1"/>
  <c r="F23" i="1"/>
  <c r="E23" i="1"/>
  <c r="F15" i="1"/>
  <c r="E15" i="1"/>
  <c r="F14" i="1"/>
  <c r="E14" i="1"/>
  <c r="F12" i="1"/>
  <c r="E12" i="1"/>
  <c r="F11" i="1"/>
  <c r="E11" i="1"/>
  <c r="F10" i="1"/>
  <c r="E10" i="1"/>
  <c r="F128" i="1"/>
  <c r="E128" i="1"/>
  <c r="F53" i="1"/>
  <c r="E53" i="1"/>
  <c r="G25" i="1" l="1"/>
  <c r="F149" i="1"/>
  <c r="E149" i="1"/>
  <c r="C149" i="1"/>
  <c r="G145" i="1"/>
  <c r="F145" i="1"/>
  <c r="E145" i="1"/>
  <c r="D145" i="1"/>
  <c r="C145" i="1"/>
  <c r="G136" i="1"/>
  <c r="F136" i="1"/>
  <c r="E136" i="1"/>
  <c r="D136" i="1"/>
  <c r="C136" i="1"/>
  <c r="D122" i="1"/>
  <c r="D112" i="1"/>
  <c r="D102" i="1"/>
  <c r="D92" i="1"/>
  <c r="D84" i="1"/>
  <c r="D156" i="1"/>
  <c r="D155" i="1"/>
  <c r="D154" i="1"/>
  <c r="D153" i="1"/>
  <c r="D152" i="1"/>
  <c r="D151" i="1"/>
  <c r="D150" i="1"/>
  <c r="D149" i="1" s="1"/>
  <c r="D148" i="1"/>
  <c r="D147" i="1"/>
  <c r="G147" i="1" s="1"/>
  <c r="D146" i="1"/>
  <c r="G146" i="1" s="1"/>
  <c r="D144" i="1"/>
  <c r="D143" i="1"/>
  <c r="D142" i="1"/>
  <c r="G142" i="1" s="1"/>
  <c r="D141" i="1"/>
  <c r="G141" i="1" s="1"/>
  <c r="D140" i="1"/>
  <c r="D139" i="1"/>
  <c r="D138" i="1"/>
  <c r="G138" i="1" s="1"/>
  <c r="D137" i="1"/>
  <c r="G137" i="1" s="1"/>
  <c r="D135" i="1"/>
  <c r="D134" i="1"/>
  <c r="D133" i="1"/>
  <c r="G133" i="1" s="1"/>
  <c r="G132" i="1" s="1"/>
  <c r="D131" i="1"/>
  <c r="D130" i="1"/>
  <c r="D129" i="1"/>
  <c r="D128" i="1"/>
  <c r="D127" i="1"/>
  <c r="D126" i="1"/>
  <c r="D125" i="1"/>
  <c r="D124" i="1"/>
  <c r="D123" i="1"/>
  <c r="D121" i="1"/>
  <c r="G121" i="1" s="1"/>
  <c r="D120" i="1"/>
  <c r="D119" i="1"/>
  <c r="G119" i="1" s="1"/>
  <c r="D118" i="1"/>
  <c r="G118" i="1" s="1"/>
  <c r="D117" i="1"/>
  <c r="G117" i="1" s="1"/>
  <c r="D116" i="1"/>
  <c r="D115" i="1"/>
  <c r="G115" i="1" s="1"/>
  <c r="D114" i="1"/>
  <c r="G114" i="1" s="1"/>
  <c r="D113" i="1"/>
  <c r="G113" i="1" s="1"/>
  <c r="D111" i="1"/>
  <c r="D110" i="1"/>
  <c r="G110" i="1" s="1"/>
  <c r="D109" i="1"/>
  <c r="G109" i="1" s="1"/>
  <c r="D108" i="1"/>
  <c r="D107" i="1"/>
  <c r="D106" i="1"/>
  <c r="G106" i="1" s="1"/>
  <c r="D105" i="1"/>
  <c r="G105" i="1" s="1"/>
  <c r="D104" i="1"/>
  <c r="D103" i="1"/>
  <c r="D101" i="1"/>
  <c r="G101" i="1" s="1"/>
  <c r="D100" i="1"/>
  <c r="D99" i="1"/>
  <c r="D98" i="1"/>
  <c r="D97" i="1"/>
  <c r="G97" i="1" s="1"/>
  <c r="D96" i="1"/>
  <c r="D95" i="1"/>
  <c r="D94" i="1"/>
  <c r="D93" i="1"/>
  <c r="G93" i="1" s="1"/>
  <c r="D91" i="1"/>
  <c r="D90" i="1"/>
  <c r="D89" i="1"/>
  <c r="D88" i="1"/>
  <c r="D87" i="1"/>
  <c r="D86" i="1"/>
  <c r="D85" i="1"/>
  <c r="D81" i="1"/>
  <c r="D80" i="1"/>
  <c r="G80" i="1" s="1"/>
  <c r="D79" i="1"/>
  <c r="D78" i="1"/>
  <c r="G78" i="1" s="1"/>
  <c r="D77" i="1"/>
  <c r="D76" i="1"/>
  <c r="G76" i="1" s="1"/>
  <c r="D75" i="1"/>
  <c r="G75" i="1" s="1"/>
  <c r="D73" i="1"/>
  <c r="D72" i="1"/>
  <c r="D71" i="1"/>
  <c r="G71" i="1" s="1"/>
  <c r="D69" i="1"/>
  <c r="D68" i="1"/>
  <c r="G68" i="1" s="1"/>
  <c r="D66" i="1"/>
  <c r="D65" i="1"/>
  <c r="D64" i="1"/>
  <c r="D63" i="1"/>
  <c r="D62" i="1"/>
  <c r="D60" i="1"/>
  <c r="D59" i="1"/>
  <c r="D58" i="1"/>
  <c r="D57" i="1" s="1"/>
  <c r="D56" i="1"/>
  <c r="D55" i="1"/>
  <c r="D54" i="1"/>
  <c r="G54" i="1" s="1"/>
  <c r="D53" i="1"/>
  <c r="G53" i="1" s="1"/>
  <c r="D52" i="1"/>
  <c r="D51" i="1"/>
  <c r="D50" i="1"/>
  <c r="G50" i="1" s="1"/>
  <c r="D49" i="1"/>
  <c r="G49" i="1" s="1"/>
  <c r="D48" i="1"/>
  <c r="D46" i="1"/>
  <c r="D45" i="1"/>
  <c r="G45" i="1" s="1"/>
  <c r="D44" i="1"/>
  <c r="D43" i="1"/>
  <c r="G43" i="1" s="1"/>
  <c r="D42" i="1"/>
  <c r="D41" i="1"/>
  <c r="G41" i="1" s="1"/>
  <c r="D40" i="1"/>
  <c r="D39" i="1"/>
  <c r="G39" i="1" s="1"/>
  <c r="D38" i="1"/>
  <c r="D36" i="1"/>
  <c r="D35" i="1"/>
  <c r="D34" i="1"/>
  <c r="D33" i="1"/>
  <c r="D32" i="1"/>
  <c r="D31" i="1"/>
  <c r="D27" i="1" s="1"/>
  <c r="D30" i="1"/>
  <c r="D29" i="1"/>
  <c r="D28" i="1"/>
  <c r="D26" i="1"/>
  <c r="D25" i="1"/>
  <c r="D24" i="1"/>
  <c r="D23" i="1"/>
  <c r="D22" i="1"/>
  <c r="D21" i="1"/>
  <c r="D20" i="1"/>
  <c r="D19" i="1"/>
  <c r="D18" i="1"/>
  <c r="G18" i="1" s="1"/>
  <c r="D16" i="1"/>
  <c r="D15" i="1"/>
  <c r="D14" i="1"/>
  <c r="D13" i="1"/>
  <c r="G13" i="1" s="1"/>
  <c r="D12" i="1"/>
  <c r="D11" i="1"/>
  <c r="D10" i="1"/>
  <c r="G10" i="1" s="1"/>
  <c r="G156" i="1"/>
  <c r="G155" i="1"/>
  <c r="G154" i="1"/>
  <c r="G153" i="1"/>
  <c r="G152" i="1"/>
  <c r="G151" i="1"/>
  <c r="B149" i="1"/>
  <c r="G148" i="1"/>
  <c r="B145" i="1"/>
  <c r="G144" i="1"/>
  <c r="G143" i="1"/>
  <c r="G140" i="1"/>
  <c r="G139" i="1"/>
  <c r="B136" i="1"/>
  <c r="G135" i="1"/>
  <c r="G134" i="1"/>
  <c r="F132" i="1"/>
  <c r="E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C122" i="1"/>
  <c r="B122" i="1"/>
  <c r="G120" i="1"/>
  <c r="G116" i="1"/>
  <c r="F112" i="1"/>
  <c r="E112" i="1"/>
  <c r="C112" i="1"/>
  <c r="B112" i="1"/>
  <c r="G111" i="1"/>
  <c r="G108" i="1"/>
  <c r="G107" i="1"/>
  <c r="G104" i="1"/>
  <c r="G103" i="1"/>
  <c r="F102" i="1"/>
  <c r="E102" i="1"/>
  <c r="C102" i="1"/>
  <c r="B102" i="1"/>
  <c r="G100" i="1"/>
  <c r="G99" i="1"/>
  <c r="G98" i="1"/>
  <c r="G96" i="1"/>
  <c r="G95" i="1"/>
  <c r="G94" i="1"/>
  <c r="F92" i="1"/>
  <c r="E92" i="1"/>
  <c r="C92" i="1"/>
  <c r="B92" i="1"/>
  <c r="G91" i="1"/>
  <c r="G90" i="1"/>
  <c r="G89" i="1"/>
  <c r="G88" i="1"/>
  <c r="G87" i="1"/>
  <c r="G86" i="1"/>
  <c r="G85" i="1"/>
  <c r="F84" i="1"/>
  <c r="E84" i="1"/>
  <c r="C84" i="1"/>
  <c r="B84" i="1"/>
  <c r="G81" i="1"/>
  <c r="G79" i="1"/>
  <c r="G77" i="1"/>
  <c r="F74" i="1"/>
  <c r="E74" i="1"/>
  <c r="C74" i="1"/>
  <c r="B74" i="1"/>
  <c r="G73" i="1"/>
  <c r="G72" i="1"/>
  <c r="F70" i="1"/>
  <c r="E70" i="1"/>
  <c r="D70" i="1"/>
  <c r="C70" i="1"/>
  <c r="B70" i="1"/>
  <c r="G69" i="1"/>
  <c r="G67" i="1"/>
  <c r="G66" i="1"/>
  <c r="G65" i="1"/>
  <c r="G64" i="1"/>
  <c r="G63" i="1"/>
  <c r="G62" i="1"/>
  <c r="F61" i="1"/>
  <c r="E61" i="1"/>
  <c r="D61" i="1"/>
  <c r="C61" i="1"/>
  <c r="B61" i="1"/>
  <c r="G60" i="1"/>
  <c r="G59" i="1"/>
  <c r="F57" i="1"/>
  <c r="E57" i="1"/>
  <c r="C57" i="1"/>
  <c r="B57" i="1"/>
  <c r="G56" i="1"/>
  <c r="G55" i="1"/>
  <c r="G52" i="1"/>
  <c r="G51" i="1"/>
  <c r="G48" i="1"/>
  <c r="F47" i="1"/>
  <c r="E47" i="1"/>
  <c r="C47" i="1"/>
  <c r="B47" i="1"/>
  <c r="G46" i="1"/>
  <c r="G44" i="1"/>
  <c r="G42" i="1"/>
  <c r="G40" i="1"/>
  <c r="G38" i="1"/>
  <c r="F37" i="1"/>
  <c r="E37" i="1"/>
  <c r="C37" i="1"/>
  <c r="B37" i="1"/>
  <c r="G36" i="1"/>
  <c r="G35" i="1"/>
  <c r="G34" i="1"/>
  <c r="G33" i="1"/>
  <c r="G32" i="1"/>
  <c r="G31" i="1"/>
  <c r="G30" i="1"/>
  <c r="G29" i="1"/>
  <c r="G28" i="1"/>
  <c r="F27" i="1"/>
  <c r="E27" i="1"/>
  <c r="C27" i="1"/>
  <c r="C8" i="1" s="1"/>
  <c r="B27" i="1"/>
  <c r="G26" i="1"/>
  <c r="G24" i="1"/>
  <c r="G23" i="1"/>
  <c r="G22" i="1"/>
  <c r="G21" i="1"/>
  <c r="G20" i="1"/>
  <c r="G19" i="1"/>
  <c r="F17" i="1"/>
  <c r="E17" i="1"/>
  <c r="C17" i="1"/>
  <c r="B17" i="1"/>
  <c r="G16" i="1"/>
  <c r="G15" i="1"/>
  <c r="G14" i="1"/>
  <c r="G12" i="1"/>
  <c r="G11" i="1"/>
  <c r="F9" i="1"/>
  <c r="E9" i="1"/>
  <c r="C9" i="1"/>
  <c r="B9" i="1"/>
  <c r="D132" i="1" l="1"/>
  <c r="G150" i="1"/>
  <c r="G149" i="1" s="1"/>
  <c r="G92" i="1"/>
  <c r="G58" i="1"/>
  <c r="G57" i="1" s="1"/>
  <c r="D83" i="1"/>
  <c r="D74" i="1"/>
  <c r="D47" i="1"/>
  <c r="G47" i="1"/>
  <c r="D37" i="1"/>
  <c r="G27" i="1"/>
  <c r="D17" i="1"/>
  <c r="D9" i="1"/>
  <c r="G9" i="1"/>
  <c r="E8" i="1"/>
  <c r="G37" i="1"/>
  <c r="G70" i="1"/>
  <c r="C83" i="1"/>
  <c r="C158" i="1" s="1"/>
  <c r="G61" i="1"/>
  <c r="G84" i="1"/>
  <c r="E83" i="1"/>
  <c r="G102" i="1"/>
  <c r="G122" i="1"/>
  <c r="G17" i="1"/>
  <c r="B8" i="1"/>
  <c r="F8" i="1"/>
  <c r="G74" i="1"/>
  <c r="B83" i="1"/>
  <c r="F83" i="1"/>
  <c r="G112" i="1"/>
  <c r="G83" i="1" l="1"/>
  <c r="G8" i="1"/>
  <c r="D8" i="1"/>
  <c r="D158" i="1" s="1"/>
  <c r="F158" i="1"/>
  <c r="B158" i="1"/>
  <c r="E158" i="1"/>
  <c r="G158" i="1" l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<sst xmlns="http://schemas.openxmlformats.org/spreadsheetml/2006/main" count="162" uniqueCount="89">
  <si>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</si>
  <si>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</si>
  <si>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</si>
  <si>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</si>
  <si>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</si>
  <si>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</si>
  <si>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</si>
  <si>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</si>
  <si>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</si>
  <si>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</si>
  <si>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</si>
  <si>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</si>
  <si>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</si>
  <si>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</si>
  <si>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</si>
  <si>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</si>
  <si>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</si>
  <si>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</si>
  <si>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</si>
  <si>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</si>
  <si>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</si>
  <si>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</si>
  <si>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</si>
  <si>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</si>
  <si>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</si>
  <si>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</si>
  <si>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</si>
  <si>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</si>
  <si>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</si>
  <si>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</si>
  <si>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</si>
  <si>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</si>
  <si>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</si>
  <si>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</si>
  <si>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</si>
  <si>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</si>
  <si>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</si>
  <si>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</si>
  <si>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</si>
  <si>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</si>
  <si>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</si>
  <si>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</si>
  <si>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</si>
  <si>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</si>
  <si>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</si>
  <si>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</si>
  <si>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</si>
  <si>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</si>
  <si>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</si>
  <si>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</si>
  <si>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</si>
  <si>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</si>
  <si>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</si>
  <si>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</si>
  <si>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</si>
  <si>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</si>
  <si>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</si>
  <si>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</si>
  <si>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</si>
  <si>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</si>
  <si>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</si>
  <si>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</si>
  <si>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</si>
  <si>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</si>
  <si>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</si>
  <si>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</si>
  <si>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</si>
  <si>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</si>
  <si>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</si>
  <si>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</si>
  <si>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</si>
  <si>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</si>
  <si>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</si>
  <si>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</si>
  <si>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</si>
  <si>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</si>
  <si>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</si>
  <si>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</si>
  <si>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</si>
  <si>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</si>
  <si>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</si>
  <si>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</si>
  <si>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</si>
  <si>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</si>
  <si>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</si>
  <si>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</si>
  <si>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</si>
  <si>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Puerto Vallarta, Gobierno del Estado de Jalisco (a)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</si>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</sst>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Formatos_Anexo_1_Criterios_LDF%20formato6a)%203er%20trim%20bet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activeCell="B161" sqref="B16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x14ac:dyDescent="0.25">
      <c r="A1" s="18" t="s">
        <v>87</v>
      </c>
      <c r="B1" s="18"/>
      <c r="C1" s="18"/>
      <c r="D1" s="18"/>
      <c r="E1" s="18"/>
      <c r="F1" s="18"/>
      <c r="G1" s="18"/>
    </row>
    <row r="2" spans="1:7" x14ac:dyDescent="0.25">
      <c r="A2" s="19" t="s">
        <v>0</v>
      </c>
      <c r="B2" s="19"/>
      <c r="C2" s="19"/>
      <c r="D2" s="19"/>
      <c r="E2" s="19"/>
      <c r="F2" s="19"/>
      <c r="G2" s="19"/>
    </row>
    <row r="3" spans="1:7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20" t="s">
        <v>88</v>
      </c>
      <c r="B4" s="20"/>
      <c r="C4" s="20"/>
      <c r="D4" s="20"/>
      <c r="E4" s="20"/>
      <c r="F4" s="20"/>
      <c r="G4" s="20"/>
    </row>
    <row r="5" spans="1:7" x14ac:dyDescent="0.25">
      <c r="A5" s="21" t="s">
        <v>2</v>
      </c>
      <c r="B5" s="21"/>
      <c r="C5" s="21"/>
      <c r="D5" s="21"/>
      <c r="E5" s="21"/>
      <c r="F5" s="21"/>
      <c r="G5" s="21"/>
    </row>
    <row r="6" spans="1:7" ht="15" customHeight="1" x14ac:dyDescent="0.25">
      <c r="A6" s="16" t="s">
        <v>3</v>
      </c>
      <c r="B6" s="16" t="s">
        <v>4</v>
      </c>
      <c r="C6" s="16"/>
      <c r="D6" s="16"/>
      <c r="E6" s="16"/>
      <c r="F6" s="16"/>
      <c r="G6" s="17" t="s">
        <v>5</v>
      </c>
    </row>
    <row r="7" spans="1:7" ht="30" x14ac:dyDescent="0.25">
      <c r="A7" s="16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6"/>
    </row>
    <row r="8" spans="1:7" x14ac:dyDescent="0.25">
      <c r="A8" s="2" t="s">
        <v>11</v>
      </c>
      <c r="B8" s="3">
        <f>SUM(B9,B17,B27,B37,B47,B57,B61,B70,B74)</f>
        <v>1312542724</v>
      </c>
      <c r="C8" s="3">
        <f t="shared" ref="C8:G8" si="0">SUM(C9,C17,C27,C37,C47,C57,C61,C70,C74)</f>
        <v>15753983.49</v>
      </c>
      <c r="D8" s="3">
        <f t="shared" si="0"/>
        <v>1328296707.49</v>
      </c>
      <c r="E8" s="3">
        <f t="shared" si="0"/>
        <v>1263600758.27</v>
      </c>
      <c r="F8" s="3">
        <f t="shared" si="0"/>
        <v>894593955.88</v>
      </c>
      <c r="G8" s="3">
        <f t="shared" si="0"/>
        <v>64695949.220000029</v>
      </c>
    </row>
    <row r="9" spans="1:7" x14ac:dyDescent="0.25">
      <c r="A9" s="4" t="s">
        <v>12</v>
      </c>
      <c r="B9" s="5">
        <f>SUM(B10:B16)</f>
        <v>584816768</v>
      </c>
      <c r="C9" s="5">
        <f t="shared" ref="C9:D9" si="1">SUM(C10:C16)</f>
        <v>0</v>
      </c>
      <c r="D9" s="5">
        <f t="shared" si="1"/>
        <v>584816768</v>
      </c>
      <c r="E9" s="5">
        <f>SUM(E10:E16)</f>
        <v>363075461.07999998</v>
      </c>
      <c r="F9" s="5">
        <f>SUM(F10:F16)</f>
        <v>313590466.66999996</v>
      </c>
      <c r="G9" s="5">
        <f>SUM(G10:G16)</f>
        <v>221741306.92000002</v>
      </c>
    </row>
    <row r="10" spans="1:7" x14ac:dyDescent="0.25">
      <c r="A10" s="6" t="s">
        <v>13</v>
      </c>
      <c r="B10" s="5">
        <v>383846900</v>
      </c>
      <c r="C10" s="5">
        <v>0</v>
      </c>
      <c r="D10" s="5">
        <f>(B10+C10)</f>
        <v>383846900</v>
      </c>
      <c r="E10" s="5">
        <f>245998824.13-54618568.63</f>
        <v>191380255.5</v>
      </c>
      <c r="F10" s="5">
        <f>245934849.53-54618568.63</f>
        <v>191316280.90000001</v>
      </c>
      <c r="G10" s="5">
        <f>D10-E10</f>
        <v>192466644.5</v>
      </c>
    </row>
    <row r="11" spans="1:7" x14ac:dyDescent="0.25">
      <c r="A11" s="6" t="s">
        <v>14</v>
      </c>
      <c r="B11" s="5">
        <v>31567500</v>
      </c>
      <c r="C11" s="5">
        <v>0</v>
      </c>
      <c r="D11" s="5">
        <f t="shared" ref="D11:D76" si="2">(B11+C11)</f>
        <v>31567500</v>
      </c>
      <c r="E11" s="5">
        <f>66197682.76-3589362.41</f>
        <v>62608320.349999994</v>
      </c>
      <c r="F11" s="5">
        <f>66152403.75-3589362.41</f>
        <v>62563041.340000004</v>
      </c>
      <c r="G11" s="5">
        <f>D11-E11</f>
        <v>-31040820.349999994</v>
      </c>
    </row>
    <row r="12" spans="1:7" x14ac:dyDescent="0.25">
      <c r="A12" s="6" t="s">
        <v>15</v>
      </c>
      <c r="B12" s="5">
        <v>63800000</v>
      </c>
      <c r="C12" s="5">
        <v>0</v>
      </c>
      <c r="D12" s="5">
        <f t="shared" si="2"/>
        <v>63800000</v>
      </c>
      <c r="E12" s="5">
        <f>8500882.16-1231114.56</f>
        <v>7269767.5999999996</v>
      </c>
      <c r="F12" s="5">
        <f>8175733.05-1231114.56</f>
        <v>6944618.4900000002</v>
      </c>
      <c r="G12" s="5">
        <f t="shared" ref="G12:G16" si="3">D12-E12</f>
        <v>56530232.399999999</v>
      </c>
    </row>
    <row r="13" spans="1:7" x14ac:dyDescent="0.25">
      <c r="A13" s="6" t="s">
        <v>16</v>
      </c>
      <c r="B13" s="5">
        <v>87877368</v>
      </c>
      <c r="C13" s="5">
        <v>0</v>
      </c>
      <c r="D13" s="5">
        <f t="shared" si="2"/>
        <v>87877368</v>
      </c>
      <c r="E13" s="5">
        <v>69328495.950000003</v>
      </c>
      <c r="F13" s="5">
        <v>20308960.530000001</v>
      </c>
      <c r="G13" s="5">
        <f>D13-E13</f>
        <v>18548872.049999997</v>
      </c>
    </row>
    <row r="14" spans="1:7" x14ac:dyDescent="0.25">
      <c r="A14" s="6" t="s">
        <v>17</v>
      </c>
      <c r="B14" s="5">
        <v>17525000</v>
      </c>
      <c r="C14" s="5">
        <v>0</v>
      </c>
      <c r="D14" s="5">
        <f t="shared" si="2"/>
        <v>17525000</v>
      </c>
      <c r="E14" s="5">
        <f>38964200.12-8789522.9</f>
        <v>30174677.219999999</v>
      </c>
      <c r="F14" s="5">
        <f>38933143.85-8789522.9</f>
        <v>30143620.950000003</v>
      </c>
      <c r="G14" s="5">
        <f t="shared" si="3"/>
        <v>-12649677.219999999</v>
      </c>
    </row>
    <row r="15" spans="1:7" x14ac:dyDescent="0.25">
      <c r="A15" s="6" t="s">
        <v>18</v>
      </c>
      <c r="B15" s="5">
        <v>200000</v>
      </c>
      <c r="C15" s="5">
        <v>0</v>
      </c>
      <c r="D15" s="5">
        <f t="shared" si="2"/>
        <v>200000</v>
      </c>
      <c r="E15" s="5">
        <f>3028441.56-714497.1</f>
        <v>2313944.46</v>
      </c>
      <c r="F15" s="5">
        <f>3028441.56-714497.1</f>
        <v>2313944.46</v>
      </c>
      <c r="G15" s="5">
        <f t="shared" si="3"/>
        <v>-2113944.46</v>
      </c>
    </row>
    <row r="16" spans="1:7" x14ac:dyDescent="0.25">
      <c r="A16" s="6" t="s">
        <v>19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</row>
    <row r="17" spans="1:7" x14ac:dyDescent="0.25">
      <c r="A17" s="4" t="s">
        <v>20</v>
      </c>
      <c r="B17" s="5">
        <f>SUM(B18:B26)</f>
        <v>84539341</v>
      </c>
      <c r="C17" s="5">
        <f>SUM(C18:C26)</f>
        <v>5325478.3099999996</v>
      </c>
      <c r="D17" s="5">
        <f t="shared" ref="D17:F17" si="4">SUM(D18:D26)</f>
        <v>89864819.310000002</v>
      </c>
      <c r="E17" s="5">
        <f t="shared" si="4"/>
        <v>89298365.210000008</v>
      </c>
      <c r="F17" s="5">
        <f t="shared" si="4"/>
        <v>79186161.520000011</v>
      </c>
      <c r="G17" s="5">
        <f>SUM(G18:G26)</f>
        <v>566454.09999999404</v>
      </c>
    </row>
    <row r="18" spans="1:7" x14ac:dyDescent="0.25">
      <c r="A18" s="6" t="s">
        <v>21</v>
      </c>
      <c r="B18" s="5">
        <v>6880299.96</v>
      </c>
      <c r="C18" s="5">
        <v>818615.05</v>
      </c>
      <c r="D18" s="5">
        <f t="shared" si="2"/>
        <v>7698915.0099999998</v>
      </c>
      <c r="E18" s="5">
        <v>5116557.0199999996</v>
      </c>
      <c r="F18" s="5">
        <v>3308051.23</v>
      </c>
      <c r="G18" s="5">
        <f>D18-E18</f>
        <v>2582357.9900000002</v>
      </c>
    </row>
    <row r="19" spans="1:7" x14ac:dyDescent="0.25">
      <c r="A19" s="6" t="s">
        <v>22</v>
      </c>
      <c r="B19" s="5">
        <v>1345000</v>
      </c>
      <c r="C19" s="5">
        <v>543657.46</v>
      </c>
      <c r="D19" s="5">
        <f t="shared" si="2"/>
        <v>1888657.46</v>
      </c>
      <c r="E19" s="5">
        <v>1306788.5900000001</v>
      </c>
      <c r="F19" s="5">
        <v>1210682.9099999999</v>
      </c>
      <c r="G19" s="5">
        <f t="shared" ref="G19:G26" si="5">D19-E19</f>
        <v>581868.86999999988</v>
      </c>
    </row>
    <row r="20" spans="1:7" x14ac:dyDescent="0.25">
      <c r="A20" s="6" t="s">
        <v>23</v>
      </c>
      <c r="B20" s="5">
        <v>0</v>
      </c>
      <c r="C20" s="5"/>
      <c r="D20" s="5">
        <f t="shared" si="2"/>
        <v>0</v>
      </c>
      <c r="E20" s="5">
        <v>0</v>
      </c>
      <c r="F20" s="5">
        <v>0</v>
      </c>
      <c r="G20" s="5">
        <f t="shared" si="5"/>
        <v>0</v>
      </c>
    </row>
    <row r="21" spans="1:7" x14ac:dyDescent="0.25">
      <c r="A21" s="6" t="s">
        <v>24</v>
      </c>
      <c r="B21" s="5">
        <v>14075797.35</v>
      </c>
      <c r="C21" s="5">
        <v>454704.5</v>
      </c>
      <c r="D21" s="5">
        <f t="shared" si="2"/>
        <v>14530501.85</v>
      </c>
      <c r="E21" s="5">
        <v>14478601.08</v>
      </c>
      <c r="F21" s="5">
        <v>12361435.050000001</v>
      </c>
      <c r="G21" s="5">
        <f t="shared" si="5"/>
        <v>51900.769999999553</v>
      </c>
    </row>
    <row r="22" spans="1:7" x14ac:dyDescent="0.25">
      <c r="A22" s="6" t="s">
        <v>25</v>
      </c>
      <c r="B22" s="5">
        <v>1515543</v>
      </c>
      <c r="C22" s="5">
        <v>943066.79</v>
      </c>
      <c r="D22" s="5">
        <f t="shared" si="2"/>
        <v>2458609.79</v>
      </c>
      <c r="E22" s="5">
        <v>1848348.22</v>
      </c>
      <c r="F22" s="5">
        <v>1404469.88</v>
      </c>
      <c r="G22" s="5">
        <f t="shared" si="5"/>
        <v>610261.57000000007</v>
      </c>
    </row>
    <row r="23" spans="1:7" x14ac:dyDescent="0.25">
      <c r="A23" s="6" t="s">
        <v>26</v>
      </c>
      <c r="B23" s="5">
        <v>40000000.659999996</v>
      </c>
      <c r="C23" s="5">
        <v>2194549.2599999998</v>
      </c>
      <c r="D23" s="5">
        <f t="shared" si="2"/>
        <v>42194549.919999994</v>
      </c>
      <c r="E23" s="5">
        <f>55277498.28-1653.78</f>
        <v>55275844.5</v>
      </c>
      <c r="F23" s="5">
        <f>52318241.68-1653.78</f>
        <v>52316587.899999999</v>
      </c>
      <c r="G23" s="5">
        <f t="shared" si="5"/>
        <v>-13081294.580000006</v>
      </c>
    </row>
    <row r="24" spans="1:7" x14ac:dyDescent="0.25">
      <c r="A24" s="6" t="s">
        <v>27</v>
      </c>
      <c r="B24" s="5">
        <v>5802000.04</v>
      </c>
      <c r="C24" s="5">
        <v>-494475.74</v>
      </c>
      <c r="D24" s="5">
        <f t="shared" si="2"/>
        <v>5307524.3</v>
      </c>
      <c r="E24" s="5">
        <v>979129.73</v>
      </c>
      <c r="F24" s="5">
        <v>572939.29</v>
      </c>
      <c r="G24" s="5">
        <f t="shared" si="5"/>
        <v>4328394.57</v>
      </c>
    </row>
    <row r="25" spans="1:7" x14ac:dyDescent="0.25">
      <c r="A25" s="6" t="s">
        <v>28</v>
      </c>
      <c r="B25" s="5">
        <v>190000</v>
      </c>
      <c r="C25" s="5">
        <v>13950</v>
      </c>
      <c r="D25" s="5">
        <f t="shared" si="2"/>
        <v>203950</v>
      </c>
      <c r="E25" s="5">
        <v>0</v>
      </c>
      <c r="F25" s="5">
        <v>0</v>
      </c>
      <c r="G25" s="5">
        <f t="shared" si="5"/>
        <v>203950</v>
      </c>
    </row>
    <row r="26" spans="1:7" x14ac:dyDescent="0.25">
      <c r="A26" s="6" t="s">
        <v>29</v>
      </c>
      <c r="B26" s="5">
        <v>14730699.99</v>
      </c>
      <c r="C26" s="5">
        <v>851410.99</v>
      </c>
      <c r="D26" s="5">
        <f t="shared" si="2"/>
        <v>15582110.98</v>
      </c>
      <c r="E26" s="5">
        <v>10293096.07</v>
      </c>
      <c r="F26" s="5">
        <v>8011995.2599999998</v>
      </c>
      <c r="G26" s="5">
        <f t="shared" si="5"/>
        <v>5289014.91</v>
      </c>
    </row>
    <row r="27" spans="1:7" x14ac:dyDescent="0.25">
      <c r="A27" s="4" t="s">
        <v>30</v>
      </c>
      <c r="B27" s="5">
        <f>SUM(B28:B36)</f>
        <v>229471774.69999999</v>
      </c>
      <c r="C27" s="5">
        <f t="shared" ref="C27:G27" si="6">SUM(C28:C36)</f>
        <v>-4543975.7399999993</v>
      </c>
      <c r="D27" s="5">
        <f t="shared" si="6"/>
        <v>224927798.95999998</v>
      </c>
      <c r="E27" s="5">
        <f t="shared" si="6"/>
        <v>146175503.06</v>
      </c>
      <c r="F27" s="5">
        <f t="shared" si="6"/>
        <v>130480326.41000001</v>
      </c>
      <c r="G27" s="5">
        <f t="shared" si="6"/>
        <v>78752295.899999991</v>
      </c>
    </row>
    <row r="28" spans="1:7" x14ac:dyDescent="0.25">
      <c r="A28" s="6" t="s">
        <v>31</v>
      </c>
      <c r="B28" s="5">
        <v>48285000</v>
      </c>
      <c r="C28" s="5">
        <v>-2257.86</v>
      </c>
      <c r="D28" s="5">
        <f t="shared" si="2"/>
        <v>48282742.140000001</v>
      </c>
      <c r="E28" s="5">
        <v>30120852.699999999</v>
      </c>
      <c r="F28" s="5">
        <v>29235356.66</v>
      </c>
      <c r="G28" s="5">
        <f>D28-E28</f>
        <v>18161889.440000001</v>
      </c>
    </row>
    <row r="29" spans="1:7" x14ac:dyDescent="0.25">
      <c r="A29" s="6" t="s">
        <v>32</v>
      </c>
      <c r="B29" s="5">
        <v>8480000</v>
      </c>
      <c r="C29" s="5">
        <v>-212295.48</v>
      </c>
      <c r="D29" s="5">
        <f t="shared" si="2"/>
        <v>8267704.5199999996</v>
      </c>
      <c r="E29" s="5">
        <v>14946308.189999999</v>
      </c>
      <c r="F29" s="5">
        <v>7902397.9400000004</v>
      </c>
      <c r="G29" s="5">
        <f t="shared" ref="G29:G36" si="7">D29-E29</f>
        <v>-6678603.6699999999</v>
      </c>
    </row>
    <row r="30" spans="1:7" x14ac:dyDescent="0.25">
      <c r="A30" s="6" t="s">
        <v>33</v>
      </c>
      <c r="B30" s="5">
        <v>22382446</v>
      </c>
      <c r="C30" s="5">
        <v>-5868039.46</v>
      </c>
      <c r="D30" s="5">
        <f t="shared" si="2"/>
        <v>16514406.539999999</v>
      </c>
      <c r="E30" s="5">
        <v>24155326.210000001</v>
      </c>
      <c r="F30" s="5">
        <v>22772076.350000001</v>
      </c>
      <c r="G30" s="5">
        <f t="shared" si="7"/>
        <v>-7640919.6700000018</v>
      </c>
    </row>
    <row r="31" spans="1:7" x14ac:dyDescent="0.25">
      <c r="A31" s="6" t="s">
        <v>34</v>
      </c>
      <c r="B31" s="5">
        <v>9800000</v>
      </c>
      <c r="C31" s="5">
        <v>230317.98</v>
      </c>
      <c r="D31" s="5">
        <f t="shared" si="2"/>
        <v>10030317.98</v>
      </c>
      <c r="E31" s="5">
        <v>3783078.72</v>
      </c>
      <c r="F31" s="5">
        <v>3311653.31</v>
      </c>
      <c r="G31" s="5">
        <f t="shared" si="7"/>
        <v>6247239.2599999998</v>
      </c>
    </row>
    <row r="32" spans="1:7" x14ac:dyDescent="0.25">
      <c r="A32" s="6" t="s">
        <v>35</v>
      </c>
      <c r="B32" s="5">
        <f>85243999.96-9621672</f>
        <v>75622327.959999993</v>
      </c>
      <c r="C32" s="5">
        <v>2015429.01</v>
      </c>
      <c r="D32" s="5">
        <f t="shared" si="2"/>
        <v>77637756.969999999</v>
      </c>
      <c r="E32" s="5">
        <v>6064133.7000000002</v>
      </c>
      <c r="F32" s="5">
        <v>5099649.29</v>
      </c>
      <c r="G32" s="5">
        <f t="shared" si="7"/>
        <v>71573623.269999996</v>
      </c>
    </row>
    <row r="33" spans="1:7" x14ac:dyDescent="0.25">
      <c r="A33" s="6" t="s">
        <v>36</v>
      </c>
      <c r="B33" s="5">
        <v>17135000</v>
      </c>
      <c r="C33" s="5">
        <v>-526371.92000000004</v>
      </c>
      <c r="D33" s="5">
        <f t="shared" si="2"/>
        <v>16608628.08</v>
      </c>
      <c r="E33" s="5">
        <v>9982336.6899999995</v>
      </c>
      <c r="F33" s="5">
        <v>8794088.7699999996</v>
      </c>
      <c r="G33" s="5">
        <f t="shared" si="7"/>
        <v>6626291.3900000006</v>
      </c>
    </row>
    <row r="34" spans="1:7" x14ac:dyDescent="0.25">
      <c r="A34" s="6" t="s">
        <v>37</v>
      </c>
      <c r="B34" s="5">
        <v>2628000.7400000002</v>
      </c>
      <c r="C34" s="5">
        <v>88785.3</v>
      </c>
      <c r="D34" s="5">
        <f t="shared" si="2"/>
        <v>2716786.04</v>
      </c>
      <c r="E34" s="5">
        <v>1356019.59</v>
      </c>
      <c r="F34" s="5">
        <v>1345928.42</v>
      </c>
      <c r="G34" s="5">
        <f t="shared" si="7"/>
        <v>1360766.45</v>
      </c>
    </row>
    <row r="35" spans="1:7" x14ac:dyDescent="0.25">
      <c r="A35" s="6" t="s">
        <v>38</v>
      </c>
      <c r="B35" s="5">
        <v>9319000.0399999991</v>
      </c>
      <c r="C35" s="5">
        <v>-200090.96</v>
      </c>
      <c r="D35" s="5">
        <f t="shared" si="2"/>
        <v>9118909.0799999982</v>
      </c>
      <c r="E35" s="5">
        <f>8538393.81-2620800</f>
        <v>5917593.8100000005</v>
      </c>
      <c r="F35" s="5">
        <f>7788923.03-2620800</f>
        <v>5168123.03</v>
      </c>
      <c r="G35" s="5">
        <f t="shared" si="7"/>
        <v>3201315.2699999977</v>
      </c>
    </row>
    <row r="36" spans="1:7" x14ac:dyDescent="0.25">
      <c r="A36" s="6" t="s">
        <v>39</v>
      </c>
      <c r="B36" s="5">
        <v>35819999.960000001</v>
      </c>
      <c r="C36" s="5">
        <v>-69452.350000000006</v>
      </c>
      <c r="D36" s="5">
        <f t="shared" si="2"/>
        <v>35750547.609999999</v>
      </c>
      <c r="E36" s="5">
        <f>49850845.45-992</f>
        <v>49849853.450000003</v>
      </c>
      <c r="F36" s="5">
        <f>46852044.64-992</f>
        <v>46851052.640000001</v>
      </c>
      <c r="G36" s="5">
        <f t="shared" si="7"/>
        <v>-14099305.840000004</v>
      </c>
    </row>
    <row r="37" spans="1:7" x14ac:dyDescent="0.25">
      <c r="A37" s="4" t="s">
        <v>40</v>
      </c>
      <c r="B37" s="5">
        <f>SUM(B38:B46)</f>
        <v>324306000</v>
      </c>
      <c r="C37" s="5">
        <f t="shared" ref="C37:G37" si="8">SUM(C38:C46)</f>
        <v>-28400.16</v>
      </c>
      <c r="D37" s="5">
        <f t="shared" si="8"/>
        <v>324277599.84000003</v>
      </c>
      <c r="E37" s="5">
        <f t="shared" si="8"/>
        <v>256548155.01999998</v>
      </c>
      <c r="F37" s="5">
        <f t="shared" si="8"/>
        <v>223065486.75000003</v>
      </c>
      <c r="G37" s="5">
        <f t="shared" si="8"/>
        <v>67729444.819999993</v>
      </c>
    </row>
    <row r="38" spans="1:7" x14ac:dyDescent="0.25">
      <c r="A38" s="6" t="s">
        <v>41</v>
      </c>
      <c r="B38" s="5">
        <v>100000000</v>
      </c>
      <c r="C38" s="5">
        <v>0</v>
      </c>
      <c r="D38" s="5">
        <f t="shared" si="2"/>
        <v>100000000</v>
      </c>
      <c r="E38" s="5">
        <v>92624100.290000007</v>
      </c>
      <c r="F38" s="5">
        <v>92624100.290000007</v>
      </c>
      <c r="G38" s="5">
        <f>D38-E38</f>
        <v>7375899.7099999934</v>
      </c>
    </row>
    <row r="39" spans="1:7" x14ac:dyDescent="0.25">
      <c r="A39" s="6" t="s">
        <v>42</v>
      </c>
      <c r="B39" s="5">
        <v>101200000</v>
      </c>
      <c r="C39" s="5">
        <v>0</v>
      </c>
      <c r="D39" s="5">
        <f t="shared" si="2"/>
        <v>101200000</v>
      </c>
      <c r="E39" s="5">
        <v>82950431.890000001</v>
      </c>
      <c r="F39" s="5">
        <v>64187098.560000002</v>
      </c>
      <c r="G39" s="5">
        <f t="shared" ref="G39:G46" si="9">D39-E39</f>
        <v>18249568.109999999</v>
      </c>
    </row>
    <row r="40" spans="1:7" x14ac:dyDescent="0.25">
      <c r="A40" s="6" t="s">
        <v>43</v>
      </c>
      <c r="B40" s="5">
        <v>0</v>
      </c>
      <c r="C40" s="5">
        <v>0</v>
      </c>
      <c r="D40" s="5">
        <f t="shared" si="2"/>
        <v>0</v>
      </c>
      <c r="E40" s="5">
        <v>0</v>
      </c>
      <c r="F40" s="5">
        <v>0</v>
      </c>
      <c r="G40" s="5">
        <f t="shared" si="9"/>
        <v>0</v>
      </c>
    </row>
    <row r="41" spans="1:7" x14ac:dyDescent="0.25">
      <c r="A41" s="6" t="s">
        <v>44</v>
      </c>
      <c r="B41" s="5">
        <v>60106000</v>
      </c>
      <c r="C41" s="5">
        <v>-28400.16</v>
      </c>
      <c r="D41" s="5">
        <f t="shared" si="2"/>
        <v>60077599.840000004</v>
      </c>
      <c r="E41" s="5">
        <v>38142626.539999999</v>
      </c>
      <c r="F41" s="5">
        <v>29341984.210000001</v>
      </c>
      <c r="G41" s="5">
        <f t="shared" si="9"/>
        <v>21934973.300000004</v>
      </c>
    </row>
    <row r="42" spans="1:7" x14ac:dyDescent="0.25">
      <c r="A42" s="6" t="s">
        <v>45</v>
      </c>
      <c r="B42" s="5">
        <v>63000000</v>
      </c>
      <c r="C42" s="5">
        <v>0</v>
      </c>
      <c r="D42" s="5">
        <f t="shared" si="2"/>
        <v>63000000</v>
      </c>
      <c r="E42" s="5">
        <v>42830996.299999997</v>
      </c>
      <c r="F42" s="5">
        <v>36912303.689999998</v>
      </c>
      <c r="G42" s="5">
        <f t="shared" si="9"/>
        <v>20169003.700000003</v>
      </c>
    </row>
    <row r="43" spans="1:7" x14ac:dyDescent="0.25">
      <c r="A43" s="6" t="s">
        <v>46</v>
      </c>
      <c r="B43" s="5">
        <v>0</v>
      </c>
      <c r="C43" s="5">
        <v>0</v>
      </c>
      <c r="D43" s="5">
        <f t="shared" si="2"/>
        <v>0</v>
      </c>
      <c r="E43" s="5">
        <v>0</v>
      </c>
      <c r="F43" s="5">
        <v>0</v>
      </c>
      <c r="G43" s="5">
        <f t="shared" si="9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f t="shared" si="2"/>
        <v>0</v>
      </c>
      <c r="E44" s="5">
        <v>0</v>
      </c>
      <c r="F44" s="5">
        <v>0</v>
      </c>
      <c r="G44" s="5">
        <f t="shared" si="9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f t="shared" si="2"/>
        <v>0</v>
      </c>
      <c r="E45" s="5">
        <v>0</v>
      </c>
      <c r="F45" s="5">
        <v>0</v>
      </c>
      <c r="G45" s="5">
        <f t="shared" si="9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f t="shared" si="2"/>
        <v>0</v>
      </c>
      <c r="E46" s="5">
        <v>0</v>
      </c>
      <c r="F46" s="5">
        <v>0</v>
      </c>
      <c r="G46" s="5">
        <f t="shared" si="9"/>
        <v>0</v>
      </c>
    </row>
    <row r="47" spans="1:7" x14ac:dyDescent="0.25">
      <c r="A47" s="4" t="s">
        <v>50</v>
      </c>
      <c r="B47" s="5">
        <f>SUM(B48:B56)</f>
        <v>39671815.299999997</v>
      </c>
      <c r="C47" s="5">
        <f>SUM(C48:C56)</f>
        <v>-753113.52999999956</v>
      </c>
      <c r="D47" s="5">
        <f t="shared" ref="D47:G47" si="10">SUM(D48:D56)</f>
        <v>38918701.770000003</v>
      </c>
      <c r="E47" s="5">
        <f t="shared" si="10"/>
        <v>21013883.25</v>
      </c>
      <c r="F47" s="5">
        <f t="shared" si="10"/>
        <v>10243956.760000002</v>
      </c>
      <c r="G47" s="5">
        <f t="shared" si="10"/>
        <v>17904818.520000003</v>
      </c>
    </row>
    <row r="48" spans="1:7" x14ac:dyDescent="0.25">
      <c r="A48" s="6" t="s">
        <v>51</v>
      </c>
      <c r="B48" s="5">
        <v>3938000.32</v>
      </c>
      <c r="C48" s="5">
        <v>78015.02</v>
      </c>
      <c r="D48" s="5">
        <f t="shared" si="2"/>
        <v>4016015.34</v>
      </c>
      <c r="E48" s="5">
        <v>1430526.1</v>
      </c>
      <c r="F48" s="5">
        <v>1121721.3</v>
      </c>
      <c r="G48" s="5">
        <f>D48-E48</f>
        <v>2585489.2399999998</v>
      </c>
    </row>
    <row r="49" spans="1:7" x14ac:dyDescent="0.25">
      <c r="A49" s="6" t="s">
        <v>52</v>
      </c>
      <c r="B49" s="5">
        <v>512499.32</v>
      </c>
      <c r="C49" s="5">
        <v>544039.77</v>
      </c>
      <c r="D49" s="5">
        <f t="shared" si="2"/>
        <v>1056539.0900000001</v>
      </c>
      <c r="E49" s="5">
        <v>635690.26</v>
      </c>
      <c r="F49" s="5">
        <v>65490.23</v>
      </c>
      <c r="G49" s="5">
        <f t="shared" ref="G49:G56" si="11">D49-E49</f>
        <v>420848.83000000007</v>
      </c>
    </row>
    <row r="50" spans="1:7" x14ac:dyDescent="0.25">
      <c r="A50" s="6" t="s">
        <v>53</v>
      </c>
      <c r="B50" s="5">
        <v>28500</v>
      </c>
      <c r="C50" s="5">
        <v>-5090.88</v>
      </c>
      <c r="D50" s="5">
        <f t="shared" si="2"/>
        <v>23409.119999999999</v>
      </c>
      <c r="E50" s="5">
        <v>1015</v>
      </c>
      <c r="F50" s="5">
        <v>0</v>
      </c>
      <c r="G50" s="5">
        <f t="shared" si="11"/>
        <v>22394.12</v>
      </c>
    </row>
    <row r="51" spans="1:7" x14ac:dyDescent="0.25">
      <c r="A51" s="6" t="s">
        <v>54</v>
      </c>
      <c r="B51" s="5">
        <v>29416346</v>
      </c>
      <c r="C51" s="5">
        <v>-2897949.51</v>
      </c>
      <c r="D51" s="5">
        <f t="shared" si="2"/>
        <v>26518396.490000002</v>
      </c>
      <c r="E51" s="5">
        <v>15329160</v>
      </c>
      <c r="F51" s="5">
        <v>6934160</v>
      </c>
      <c r="G51" s="5">
        <f t="shared" si="11"/>
        <v>11189236.490000002</v>
      </c>
    </row>
    <row r="52" spans="1:7" x14ac:dyDescent="0.25">
      <c r="A52" s="6" t="s">
        <v>55</v>
      </c>
      <c r="B52" s="5">
        <v>0</v>
      </c>
      <c r="C52" s="5">
        <v>97499.97</v>
      </c>
      <c r="D52" s="5">
        <f t="shared" si="2"/>
        <v>97499.97</v>
      </c>
      <c r="E52" s="5">
        <v>0</v>
      </c>
      <c r="F52" s="5">
        <v>0</v>
      </c>
      <c r="G52" s="5">
        <f t="shared" si="11"/>
        <v>97499.97</v>
      </c>
    </row>
    <row r="53" spans="1:7" x14ac:dyDescent="0.25">
      <c r="A53" s="6" t="s">
        <v>56</v>
      </c>
      <c r="B53" s="5">
        <v>5166469.66</v>
      </c>
      <c r="C53" s="5">
        <v>1150372.18</v>
      </c>
      <c r="D53" s="5">
        <f t="shared" si="2"/>
        <v>6316841.8399999999</v>
      </c>
      <c r="E53" s="5">
        <f>3328465.45-39458.88</f>
        <v>3289006.5700000003</v>
      </c>
      <c r="F53" s="5">
        <f>2212312.39-418212.48</f>
        <v>1794099.9100000001</v>
      </c>
      <c r="G53" s="5">
        <f t="shared" si="11"/>
        <v>3027835.2699999996</v>
      </c>
    </row>
    <row r="54" spans="1:7" x14ac:dyDescent="0.25">
      <c r="A54" s="6" t="s">
        <v>57</v>
      </c>
      <c r="B54" s="5">
        <v>0</v>
      </c>
      <c r="C54" s="5">
        <v>0</v>
      </c>
      <c r="D54" s="5">
        <f t="shared" si="2"/>
        <v>0</v>
      </c>
      <c r="E54" s="5">
        <v>0</v>
      </c>
      <c r="F54" s="5">
        <v>0</v>
      </c>
      <c r="G54" s="5">
        <f t="shared" si="11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f t="shared" si="2"/>
        <v>0</v>
      </c>
      <c r="E55" s="5">
        <v>0</v>
      </c>
      <c r="F55" s="5">
        <v>0</v>
      </c>
      <c r="G55" s="5">
        <f t="shared" si="11"/>
        <v>0</v>
      </c>
    </row>
    <row r="56" spans="1:7" x14ac:dyDescent="0.25">
      <c r="A56" s="6" t="s">
        <v>59</v>
      </c>
      <c r="B56" s="5">
        <v>610000</v>
      </c>
      <c r="C56" s="5">
        <v>279999.92</v>
      </c>
      <c r="D56" s="5">
        <f t="shared" si="2"/>
        <v>889999.91999999993</v>
      </c>
      <c r="E56" s="5">
        <v>328485.32</v>
      </c>
      <c r="F56" s="5">
        <v>328485.32</v>
      </c>
      <c r="G56" s="5">
        <f t="shared" si="11"/>
        <v>561514.59999999986</v>
      </c>
    </row>
    <row r="57" spans="1:7" x14ac:dyDescent="0.25">
      <c r="A57" s="4" t="s">
        <v>60</v>
      </c>
      <c r="B57" s="5">
        <f>SUM(B58:B60)</f>
        <v>2000000</v>
      </c>
      <c r="C57" s="5">
        <f t="shared" ref="C57:G57" si="12">SUM(C58:C60)</f>
        <v>15753994.609999999</v>
      </c>
      <c r="D57" s="5">
        <f t="shared" si="12"/>
        <v>17753994.609999999</v>
      </c>
      <c r="E57" s="5">
        <f t="shared" si="12"/>
        <v>8946576.1900000013</v>
      </c>
      <c r="F57" s="5">
        <f t="shared" si="12"/>
        <v>8912832.0800000001</v>
      </c>
      <c r="G57" s="5">
        <f t="shared" si="12"/>
        <v>8807418.4199999981</v>
      </c>
    </row>
    <row r="58" spans="1:7" x14ac:dyDescent="0.25">
      <c r="A58" s="6" t="s">
        <v>61</v>
      </c>
      <c r="B58" s="5">
        <f>98000000-24141654-58000000-15858346</f>
        <v>0</v>
      </c>
      <c r="C58" s="5">
        <v>15512714.609999999</v>
      </c>
      <c r="D58" s="5">
        <f t="shared" si="2"/>
        <v>15512714.609999999</v>
      </c>
      <c r="E58" s="5">
        <v>8705990.3100000005</v>
      </c>
      <c r="F58" s="5">
        <v>8705990.3100000005</v>
      </c>
      <c r="G58" s="5">
        <f>D58-E58</f>
        <v>6806724.2999999989</v>
      </c>
    </row>
    <row r="59" spans="1:7" x14ac:dyDescent="0.25">
      <c r="A59" s="6" t="s">
        <v>62</v>
      </c>
      <c r="B59" s="5">
        <v>2000000</v>
      </c>
      <c r="C59" s="5">
        <v>241280</v>
      </c>
      <c r="D59" s="5">
        <f t="shared" si="2"/>
        <v>2241280</v>
      </c>
      <c r="E59" s="5">
        <v>240585.88</v>
      </c>
      <c r="F59" s="5">
        <v>206841.77</v>
      </c>
      <c r="G59" s="5">
        <f t="shared" ref="G59:G60" si="13">D59-E59</f>
        <v>2000694.12</v>
      </c>
    </row>
    <row r="60" spans="1:7" x14ac:dyDescent="0.25">
      <c r="A60" s="6" t="s">
        <v>63</v>
      </c>
      <c r="B60" s="5">
        <v>0</v>
      </c>
      <c r="C60" s="5">
        <v>0</v>
      </c>
      <c r="D60" s="5">
        <f t="shared" si="2"/>
        <v>0</v>
      </c>
      <c r="E60" s="5">
        <v>0</v>
      </c>
      <c r="F60" s="5">
        <v>0</v>
      </c>
      <c r="G60" s="5">
        <f t="shared" si="13"/>
        <v>0</v>
      </c>
    </row>
    <row r="61" spans="1:7" x14ac:dyDescent="0.25">
      <c r="A61" s="4" t="s">
        <v>64</v>
      </c>
      <c r="B61" s="5">
        <f>SUM(B62:B66,B68:B69)</f>
        <v>0</v>
      </c>
      <c r="C61" s="5">
        <f t="shared" ref="C61:G61" si="14">SUM(C62:C66,C68:C69)</f>
        <v>0</v>
      </c>
      <c r="D61" s="5">
        <f t="shared" si="14"/>
        <v>0</v>
      </c>
      <c r="E61" s="5">
        <f t="shared" si="14"/>
        <v>0</v>
      </c>
      <c r="F61" s="5">
        <f t="shared" si="14"/>
        <v>0</v>
      </c>
      <c r="G61" s="5">
        <f t="shared" si="14"/>
        <v>0</v>
      </c>
    </row>
    <row r="62" spans="1:7" x14ac:dyDescent="0.25">
      <c r="A62" s="6" t="s">
        <v>65</v>
      </c>
      <c r="B62" s="5">
        <v>0</v>
      </c>
      <c r="C62" s="5">
        <v>0</v>
      </c>
      <c r="D62" s="5">
        <f t="shared" si="2"/>
        <v>0</v>
      </c>
      <c r="E62" s="5">
        <v>0</v>
      </c>
      <c r="F62" s="5">
        <v>0</v>
      </c>
      <c r="G62" s="5">
        <f>D62-E62</f>
        <v>0</v>
      </c>
    </row>
    <row r="63" spans="1:7" x14ac:dyDescent="0.25">
      <c r="A63" s="6" t="s">
        <v>66</v>
      </c>
      <c r="B63" s="5">
        <v>0</v>
      </c>
      <c r="C63" s="5">
        <v>0</v>
      </c>
      <c r="D63" s="5">
        <f t="shared" si="2"/>
        <v>0</v>
      </c>
      <c r="E63" s="5">
        <v>0</v>
      </c>
      <c r="F63" s="5">
        <v>0</v>
      </c>
      <c r="G63" s="5">
        <f t="shared" ref="G63:G69" si="15"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f t="shared" si="2"/>
        <v>0</v>
      </c>
      <c r="E64" s="5">
        <v>0</v>
      </c>
      <c r="F64" s="5">
        <v>0</v>
      </c>
      <c r="G64" s="5">
        <f t="shared" si="15"/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f t="shared" si="2"/>
        <v>0</v>
      </c>
      <c r="E65" s="5">
        <v>0</v>
      </c>
      <c r="F65" s="5">
        <v>0</v>
      </c>
      <c r="G65" s="5">
        <f t="shared" si="15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f t="shared" si="2"/>
        <v>0</v>
      </c>
      <c r="E66" s="5">
        <v>0</v>
      </c>
      <c r="F66" s="5">
        <v>0</v>
      </c>
      <c r="G66" s="5">
        <f t="shared" si="15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5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f t="shared" si="2"/>
        <v>0</v>
      </c>
      <c r="E68" s="5">
        <v>0</v>
      </c>
      <c r="F68" s="5">
        <v>0</v>
      </c>
      <c r="G68" s="5">
        <f t="shared" si="15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f t="shared" si="2"/>
        <v>0</v>
      </c>
      <c r="E69" s="5">
        <v>0</v>
      </c>
      <c r="F69" s="5">
        <v>0</v>
      </c>
      <c r="G69" s="5">
        <f t="shared" si="15"/>
        <v>0</v>
      </c>
    </row>
    <row r="70" spans="1:7" x14ac:dyDescent="0.25">
      <c r="A70" s="4" t="s">
        <v>73</v>
      </c>
      <c r="B70" s="5">
        <f>SUM(B71:B73)</f>
        <v>0</v>
      </c>
      <c r="C70" s="5">
        <f t="shared" ref="C70:G70" si="16">SUM(C71:C73)</f>
        <v>0</v>
      </c>
      <c r="D70" s="5">
        <f t="shared" si="16"/>
        <v>0</v>
      </c>
      <c r="E70" s="5">
        <f t="shared" si="16"/>
        <v>5524403.9000000004</v>
      </c>
      <c r="F70" s="5">
        <f t="shared" si="16"/>
        <v>5524403.9000000004</v>
      </c>
      <c r="G70" s="5">
        <f t="shared" si="16"/>
        <v>-5524403.9000000004</v>
      </c>
    </row>
    <row r="71" spans="1:7" x14ac:dyDescent="0.25">
      <c r="A71" s="6" t="s">
        <v>74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>D71-E71</f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ref="G72:G73" si="17"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f t="shared" si="2"/>
        <v>0</v>
      </c>
      <c r="E73" s="5">
        <v>5524403.9000000004</v>
      </c>
      <c r="F73" s="5">
        <v>5524403.9000000004</v>
      </c>
      <c r="G73" s="5">
        <f t="shared" si="17"/>
        <v>-5524403.9000000004</v>
      </c>
    </row>
    <row r="74" spans="1:7" x14ac:dyDescent="0.25">
      <c r="A74" s="4" t="s">
        <v>77</v>
      </c>
      <c r="B74" s="5">
        <f>SUM(B75:B81)</f>
        <v>47737025</v>
      </c>
      <c r="C74" s="5">
        <f t="shared" ref="C74:G74" si="18">SUM(C75:C81)</f>
        <v>0</v>
      </c>
      <c r="D74" s="5">
        <f t="shared" si="18"/>
        <v>47737025</v>
      </c>
      <c r="E74" s="5">
        <f t="shared" si="18"/>
        <v>373018410.56</v>
      </c>
      <c r="F74" s="5">
        <f t="shared" si="18"/>
        <v>123590321.78999999</v>
      </c>
      <c r="G74" s="5">
        <f t="shared" si="18"/>
        <v>-325281385.56</v>
      </c>
    </row>
    <row r="75" spans="1:7" x14ac:dyDescent="0.25">
      <c r="A75" s="6" t="s">
        <v>78</v>
      </c>
      <c r="B75" s="5">
        <f>68728447-68728447</f>
        <v>0</v>
      </c>
      <c r="C75" s="5">
        <v>0</v>
      </c>
      <c r="D75" s="5">
        <f t="shared" si="2"/>
        <v>0</v>
      </c>
      <c r="E75" s="5">
        <f>31903478-28403478</f>
        <v>3500000</v>
      </c>
      <c r="F75" s="5">
        <f>31903478-28403478</f>
        <v>3500000</v>
      </c>
      <c r="G75" s="5">
        <f>D75-E75</f>
        <v>-3500000</v>
      </c>
    </row>
    <row r="76" spans="1:7" x14ac:dyDescent="0.25">
      <c r="A76" s="6" t="s">
        <v>79</v>
      </c>
      <c r="B76" s="5">
        <v>25948041</v>
      </c>
      <c r="C76" s="5">
        <v>0</v>
      </c>
      <c r="D76" s="5">
        <f t="shared" si="2"/>
        <v>25948041</v>
      </c>
      <c r="E76" s="5">
        <v>20776014.27</v>
      </c>
      <c r="F76" s="5">
        <v>20776014.27</v>
      </c>
      <c r="G76" s="5">
        <f t="shared" ref="G76:G81" si="19">D76-E76</f>
        <v>5172026.7300000004</v>
      </c>
    </row>
    <row r="77" spans="1:7" x14ac:dyDescent="0.25">
      <c r="A77" s="6" t="s">
        <v>80</v>
      </c>
      <c r="B77" s="5">
        <v>0</v>
      </c>
      <c r="C77" s="5">
        <v>0</v>
      </c>
      <c r="D77" s="5">
        <f t="shared" ref="D77:D81" si="20">(B77+C77)</f>
        <v>0</v>
      </c>
      <c r="E77" s="5">
        <v>0</v>
      </c>
      <c r="F77" s="5">
        <v>0</v>
      </c>
      <c r="G77" s="5">
        <f t="shared" si="19"/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f t="shared" si="20"/>
        <v>0</v>
      </c>
      <c r="E78" s="5">
        <v>0</v>
      </c>
      <c r="F78" s="5">
        <v>0</v>
      </c>
      <c r="G78" s="5">
        <f t="shared" si="19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f t="shared" si="20"/>
        <v>0</v>
      </c>
      <c r="E79" s="5">
        <v>0</v>
      </c>
      <c r="F79" s="5">
        <v>0</v>
      </c>
      <c r="G79" s="5">
        <f t="shared" si="19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f t="shared" si="20"/>
        <v>0</v>
      </c>
      <c r="E80" s="5">
        <v>0</v>
      </c>
      <c r="F80" s="5">
        <v>0</v>
      </c>
      <c r="G80" s="5">
        <f t="shared" si="19"/>
        <v>0</v>
      </c>
    </row>
    <row r="81" spans="1:7" x14ac:dyDescent="0.25">
      <c r="A81" s="6" t="s">
        <v>84</v>
      </c>
      <c r="B81" s="5">
        <v>21788984</v>
      </c>
      <c r="C81" s="5">
        <v>0</v>
      </c>
      <c r="D81" s="5">
        <f t="shared" si="20"/>
        <v>21788984</v>
      </c>
      <c r="E81" s="5">
        <v>348742396.29000002</v>
      </c>
      <c r="F81" s="5">
        <v>99314307.519999996</v>
      </c>
      <c r="G81" s="5">
        <f t="shared" si="19"/>
        <v>-326953412.29000002</v>
      </c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85</v>
      </c>
      <c r="B83" s="3">
        <f>SUM(B84,B92,B102,B112,B122,B132,B136,B145,B149)</f>
        <v>176350119</v>
      </c>
      <c r="C83" s="3">
        <f t="shared" ref="C83:G83" si="21">SUM(C84,C92,C102,C112,C122,C132,C136,C145,C149)</f>
        <v>80794503.719999999</v>
      </c>
      <c r="D83" s="3">
        <f t="shared" si="21"/>
        <v>257144622.72</v>
      </c>
      <c r="E83" s="3">
        <f t="shared" si="21"/>
        <v>162801742.94</v>
      </c>
      <c r="F83" s="3">
        <f t="shared" si="21"/>
        <v>155356230.83000001</v>
      </c>
      <c r="G83" s="3">
        <f t="shared" si="21"/>
        <v>94342879.779999986</v>
      </c>
    </row>
    <row r="84" spans="1:7" x14ac:dyDescent="0.25">
      <c r="A84" s="4" t="s">
        <v>12</v>
      </c>
      <c r="B84" s="5">
        <f>SUM(B85:B91)</f>
        <v>0</v>
      </c>
      <c r="C84" s="5">
        <f t="shared" ref="C84:G84" si="22">SUM(C85:C91)</f>
        <v>0</v>
      </c>
      <c r="D84" s="5">
        <f t="shared" si="22"/>
        <v>0</v>
      </c>
      <c r="E84" s="5">
        <f t="shared" si="22"/>
        <v>68943065.600000009</v>
      </c>
      <c r="F84" s="5">
        <f t="shared" si="22"/>
        <v>68943065.600000009</v>
      </c>
      <c r="G84" s="5">
        <f t="shared" si="22"/>
        <v>-68943065.600000009</v>
      </c>
    </row>
    <row r="85" spans="1:7" x14ac:dyDescent="0.25">
      <c r="A85" s="6" t="s">
        <v>13</v>
      </c>
      <c r="B85" s="5">
        <v>0</v>
      </c>
      <c r="C85" s="5">
        <v>0</v>
      </c>
      <c r="D85" s="5">
        <f t="shared" ref="D85:D147" si="23">(B85+C85)</f>
        <v>0</v>
      </c>
      <c r="E85" s="5">
        <v>54618568.630000003</v>
      </c>
      <c r="F85" s="5">
        <v>54618568.630000003</v>
      </c>
      <c r="G85" s="5">
        <f>D85-E85</f>
        <v>-54618568.630000003</v>
      </c>
    </row>
    <row r="86" spans="1:7" x14ac:dyDescent="0.25">
      <c r="A86" s="6" t="s">
        <v>14</v>
      </c>
      <c r="B86" s="5">
        <v>0</v>
      </c>
      <c r="C86" s="5">
        <v>0</v>
      </c>
      <c r="D86" s="5">
        <f t="shared" si="23"/>
        <v>0</v>
      </c>
      <c r="E86" s="5">
        <v>3589362.41</v>
      </c>
      <c r="F86" s="5">
        <v>3589362.41</v>
      </c>
      <c r="G86" s="5">
        <f t="shared" ref="G86:G91" si="24">D86-E86</f>
        <v>-3589362.41</v>
      </c>
    </row>
    <row r="87" spans="1:7" x14ac:dyDescent="0.25">
      <c r="A87" s="6" t="s">
        <v>15</v>
      </c>
      <c r="B87" s="5">
        <v>0</v>
      </c>
      <c r="C87" s="5">
        <v>0</v>
      </c>
      <c r="D87" s="5">
        <f t="shared" si="23"/>
        <v>0</v>
      </c>
      <c r="E87" s="5">
        <v>1231114.56</v>
      </c>
      <c r="F87" s="5">
        <v>1231114.56</v>
      </c>
      <c r="G87" s="5">
        <f t="shared" si="24"/>
        <v>-1231114.56</v>
      </c>
    </row>
    <row r="88" spans="1:7" x14ac:dyDescent="0.25">
      <c r="A88" s="6" t="s">
        <v>16</v>
      </c>
      <c r="B88" s="5">
        <v>0</v>
      </c>
      <c r="C88" s="5">
        <v>0</v>
      </c>
      <c r="D88" s="5">
        <f t="shared" si="23"/>
        <v>0</v>
      </c>
      <c r="E88" s="5">
        <v>0</v>
      </c>
      <c r="F88" s="5">
        <v>0</v>
      </c>
      <c r="G88" s="5">
        <f t="shared" si="24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f t="shared" si="23"/>
        <v>0</v>
      </c>
      <c r="E89" s="5">
        <v>8789522.9000000004</v>
      </c>
      <c r="F89" s="5">
        <v>8789522.9000000004</v>
      </c>
      <c r="G89" s="5">
        <f t="shared" si="24"/>
        <v>-8789522.9000000004</v>
      </c>
    </row>
    <row r="90" spans="1:7" x14ac:dyDescent="0.25">
      <c r="A90" s="6" t="s">
        <v>18</v>
      </c>
      <c r="B90" s="5">
        <v>0</v>
      </c>
      <c r="C90" s="5">
        <v>0</v>
      </c>
      <c r="D90" s="5">
        <f t="shared" si="23"/>
        <v>0</v>
      </c>
      <c r="E90" s="5">
        <v>714497.1</v>
      </c>
      <c r="F90" s="5">
        <v>714497.1</v>
      </c>
      <c r="G90" s="5">
        <f t="shared" si="24"/>
        <v>-714497.1</v>
      </c>
    </row>
    <row r="91" spans="1:7" x14ac:dyDescent="0.25">
      <c r="A91" s="6" t="s">
        <v>19</v>
      </c>
      <c r="B91" s="5">
        <v>0</v>
      </c>
      <c r="C91" s="5">
        <v>0</v>
      </c>
      <c r="D91" s="5">
        <f t="shared" si="23"/>
        <v>0</v>
      </c>
      <c r="E91" s="5">
        <v>0</v>
      </c>
      <c r="F91" s="5">
        <v>0</v>
      </c>
      <c r="G91" s="5">
        <f t="shared" si="24"/>
        <v>0</v>
      </c>
    </row>
    <row r="92" spans="1:7" x14ac:dyDescent="0.25">
      <c r="A92" s="4" t="s">
        <v>20</v>
      </c>
      <c r="B92" s="5">
        <f>SUM(B93:B101)</f>
        <v>0</v>
      </c>
      <c r="C92" s="5">
        <f t="shared" ref="C92:G92" si="25">SUM(C93:C101)</f>
        <v>0</v>
      </c>
      <c r="D92" s="5">
        <f t="shared" si="25"/>
        <v>0</v>
      </c>
      <c r="E92" s="5">
        <f t="shared" si="25"/>
        <v>6657825.1500000004</v>
      </c>
      <c r="F92" s="5">
        <f t="shared" si="25"/>
        <v>5418272.1200000001</v>
      </c>
      <c r="G92" s="5">
        <f t="shared" si="25"/>
        <v>-6657825.1500000004</v>
      </c>
    </row>
    <row r="93" spans="1:7" x14ac:dyDescent="0.25">
      <c r="A93" s="6" t="s">
        <v>21</v>
      </c>
      <c r="B93" s="5">
        <v>0</v>
      </c>
      <c r="C93" s="5">
        <v>0</v>
      </c>
      <c r="D93" s="5">
        <f t="shared" si="23"/>
        <v>0</v>
      </c>
      <c r="E93" s="5">
        <v>22308.16</v>
      </c>
      <c r="F93" s="5">
        <v>1016.13</v>
      </c>
      <c r="G93" s="5">
        <f>D93-E93</f>
        <v>-22308.16</v>
      </c>
    </row>
    <row r="94" spans="1:7" x14ac:dyDescent="0.25">
      <c r="A94" s="6" t="s">
        <v>22</v>
      </c>
      <c r="B94" s="5">
        <v>0</v>
      </c>
      <c r="C94" s="5">
        <v>0</v>
      </c>
      <c r="D94" s="5">
        <f t="shared" si="23"/>
        <v>0</v>
      </c>
      <c r="E94" s="5">
        <v>20079.71</v>
      </c>
      <c r="F94" s="5">
        <v>20079.71</v>
      </c>
      <c r="G94" s="5">
        <f t="shared" ref="G94:G101" si="26">D94-E94</f>
        <v>-20079.71</v>
      </c>
    </row>
    <row r="95" spans="1:7" x14ac:dyDescent="0.25">
      <c r="A95" s="6" t="s">
        <v>23</v>
      </c>
      <c r="B95" s="5">
        <v>0</v>
      </c>
      <c r="C95" s="5">
        <v>0</v>
      </c>
      <c r="D95" s="5">
        <f t="shared" si="23"/>
        <v>0</v>
      </c>
      <c r="E95" s="5">
        <v>0</v>
      </c>
      <c r="F95" s="5">
        <v>0</v>
      </c>
      <c r="G95" s="5">
        <f t="shared" si="26"/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f t="shared" si="23"/>
        <v>0</v>
      </c>
      <c r="E96" s="5">
        <v>0</v>
      </c>
      <c r="F96" s="5">
        <v>0</v>
      </c>
      <c r="G96" s="5">
        <f t="shared" si="26"/>
        <v>0</v>
      </c>
    </row>
    <row r="97" spans="1:7" x14ac:dyDescent="0.25">
      <c r="A97" s="10" t="s">
        <v>25</v>
      </c>
      <c r="B97" s="5">
        <v>0</v>
      </c>
      <c r="C97" s="5">
        <v>0</v>
      </c>
      <c r="D97" s="5">
        <f t="shared" si="23"/>
        <v>0</v>
      </c>
      <c r="E97" s="5">
        <v>0</v>
      </c>
      <c r="F97" s="5">
        <v>0</v>
      </c>
      <c r="G97" s="5">
        <f t="shared" si="26"/>
        <v>0</v>
      </c>
    </row>
    <row r="98" spans="1:7" x14ac:dyDescent="0.25">
      <c r="A98" s="6" t="s">
        <v>26</v>
      </c>
      <c r="B98" s="5">
        <v>0</v>
      </c>
      <c r="C98" s="5">
        <v>0</v>
      </c>
      <c r="D98" s="5">
        <f t="shared" si="23"/>
        <v>0</v>
      </c>
      <c r="E98" s="5">
        <f>406333.5+1653.78</f>
        <v>407987.28</v>
      </c>
      <c r="F98" s="5">
        <f>406333.5+1653.78</f>
        <v>407987.28</v>
      </c>
      <c r="G98" s="5">
        <f t="shared" si="26"/>
        <v>-407987.28</v>
      </c>
    </row>
    <row r="99" spans="1:7" x14ac:dyDescent="0.25">
      <c r="A99" s="6" t="s">
        <v>27</v>
      </c>
      <c r="B99" s="5">
        <v>0</v>
      </c>
      <c r="C99" s="5">
        <v>0</v>
      </c>
      <c r="D99" s="5">
        <f t="shared" si="23"/>
        <v>0</v>
      </c>
      <c r="E99" s="5">
        <v>6207450</v>
      </c>
      <c r="F99" s="5">
        <v>4989189</v>
      </c>
      <c r="G99" s="5">
        <f t="shared" si="26"/>
        <v>-6207450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f t="shared" si="23"/>
        <v>0</v>
      </c>
      <c r="E100" s="5">
        <v>0</v>
      </c>
      <c r="F100" s="5">
        <v>0</v>
      </c>
      <c r="G100" s="5">
        <f t="shared" si="26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f t="shared" si="23"/>
        <v>0</v>
      </c>
      <c r="E101" s="5">
        <v>0</v>
      </c>
      <c r="F101" s="5">
        <v>0</v>
      </c>
      <c r="G101" s="5">
        <f t="shared" si="26"/>
        <v>0</v>
      </c>
    </row>
    <row r="102" spans="1:7" x14ac:dyDescent="0.25">
      <c r="A102" s="4" t="s">
        <v>30</v>
      </c>
      <c r="B102" s="5">
        <f>SUM(B103:B111)</f>
        <v>9621672</v>
      </c>
      <c r="C102" s="5">
        <f>SUM(C103:C111)</f>
        <v>0</v>
      </c>
      <c r="D102" s="5">
        <f t="shared" ref="D102:G102" si="27">SUM(D103:D111)</f>
        <v>9621672</v>
      </c>
      <c r="E102" s="5">
        <f t="shared" si="27"/>
        <v>18268570.52</v>
      </c>
      <c r="F102" s="5">
        <f t="shared" si="27"/>
        <v>16962068.899999999</v>
      </c>
      <c r="G102" s="5">
        <f t="shared" si="27"/>
        <v>-8646898.5199999996</v>
      </c>
    </row>
    <row r="103" spans="1:7" x14ac:dyDescent="0.25">
      <c r="A103" s="6" t="s">
        <v>31</v>
      </c>
      <c r="B103" s="5">
        <v>0</v>
      </c>
      <c r="C103" s="5">
        <v>0</v>
      </c>
      <c r="D103" s="5">
        <f t="shared" si="23"/>
        <v>0</v>
      </c>
      <c r="E103" s="5">
        <v>6601024</v>
      </c>
      <c r="F103" s="5">
        <v>6601024</v>
      </c>
      <c r="G103" s="5">
        <f>D103-E103</f>
        <v>-6601024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f t="shared" si="23"/>
        <v>0</v>
      </c>
      <c r="E104" s="5">
        <v>8120</v>
      </c>
      <c r="F104" s="5">
        <v>8120</v>
      </c>
      <c r="G104" s="5">
        <f t="shared" ref="G104:G111" si="28">D104-E104</f>
        <v>-8120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f t="shared" si="23"/>
        <v>0</v>
      </c>
      <c r="E105" s="5">
        <v>3375000</v>
      </c>
      <c r="F105" s="5">
        <v>3375000</v>
      </c>
      <c r="G105" s="5">
        <f t="shared" si="28"/>
        <v>-3375000</v>
      </c>
    </row>
    <row r="106" spans="1:7" x14ac:dyDescent="0.25">
      <c r="A106" s="6" t="s">
        <v>34</v>
      </c>
      <c r="B106" s="5">
        <v>0</v>
      </c>
      <c r="C106" s="5">
        <v>0</v>
      </c>
      <c r="D106" s="5">
        <f t="shared" si="23"/>
        <v>0</v>
      </c>
      <c r="E106" s="5">
        <v>49308.04</v>
      </c>
      <c r="F106" s="5">
        <v>49308.04</v>
      </c>
      <c r="G106" s="5">
        <f t="shared" si="28"/>
        <v>-49308.04</v>
      </c>
    </row>
    <row r="107" spans="1:7" x14ac:dyDescent="0.25">
      <c r="A107" s="6" t="s">
        <v>35</v>
      </c>
      <c r="B107" s="5">
        <v>9621672</v>
      </c>
      <c r="C107" s="5">
        <v>0</v>
      </c>
      <c r="D107" s="5">
        <f t="shared" si="23"/>
        <v>9621672</v>
      </c>
      <c r="E107" s="5">
        <v>5234126.4800000004</v>
      </c>
      <c r="F107" s="5">
        <v>3927624.86</v>
      </c>
      <c r="G107" s="5">
        <f t="shared" si="28"/>
        <v>4387545.5199999996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f t="shared" si="23"/>
        <v>0</v>
      </c>
      <c r="E108" s="5">
        <v>0</v>
      </c>
      <c r="F108" s="5">
        <v>0</v>
      </c>
      <c r="G108" s="5">
        <f t="shared" si="28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f t="shared" si="23"/>
        <v>0</v>
      </c>
      <c r="E109" s="5">
        <v>0</v>
      </c>
      <c r="F109" s="5">
        <v>0</v>
      </c>
      <c r="G109" s="5">
        <f t="shared" si="28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f t="shared" si="23"/>
        <v>0</v>
      </c>
      <c r="E110" s="5">
        <f>379200+2620800</f>
        <v>3000000</v>
      </c>
      <c r="F110" s="5">
        <f>379200+2620800</f>
        <v>3000000</v>
      </c>
      <c r="G110" s="5">
        <f t="shared" si="28"/>
        <v>-3000000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f t="shared" si="23"/>
        <v>0</v>
      </c>
      <c r="E111" s="5">
        <v>992</v>
      </c>
      <c r="F111" s="5">
        <v>992</v>
      </c>
      <c r="G111" s="5">
        <f t="shared" si="28"/>
        <v>-992</v>
      </c>
    </row>
    <row r="112" spans="1:7" x14ac:dyDescent="0.25">
      <c r="A112" s="4" t="s">
        <v>40</v>
      </c>
      <c r="B112" s="5">
        <f>SUM(B113:B121)</f>
        <v>0</v>
      </c>
      <c r="C112" s="5">
        <f t="shared" ref="C112:G112" si="29">SUM(C113:C121)</f>
        <v>0</v>
      </c>
      <c r="D112" s="5">
        <f t="shared" si="29"/>
        <v>0</v>
      </c>
      <c r="E112" s="5">
        <f t="shared" si="29"/>
        <v>533000</v>
      </c>
      <c r="F112" s="5">
        <f t="shared" si="29"/>
        <v>533000</v>
      </c>
      <c r="G112" s="5">
        <f t="shared" si="29"/>
        <v>-533000</v>
      </c>
    </row>
    <row r="113" spans="1:7" x14ac:dyDescent="0.25">
      <c r="A113" s="6" t="s">
        <v>41</v>
      </c>
      <c r="B113" s="5">
        <v>0</v>
      </c>
      <c r="C113" s="5">
        <v>0</v>
      </c>
      <c r="D113" s="5">
        <f t="shared" si="23"/>
        <v>0</v>
      </c>
      <c r="E113" s="5">
        <v>0</v>
      </c>
      <c r="F113" s="5">
        <v>0</v>
      </c>
      <c r="G113" s="5">
        <f>D113-E113</f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f t="shared" si="23"/>
        <v>0</v>
      </c>
      <c r="E114" s="5">
        <v>0</v>
      </c>
      <c r="F114" s="5">
        <v>0</v>
      </c>
      <c r="G114" s="5">
        <f t="shared" ref="G114:G121" si="30"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f t="shared" si="23"/>
        <v>0</v>
      </c>
      <c r="E115" s="5">
        <v>0</v>
      </c>
      <c r="F115" s="5">
        <v>0</v>
      </c>
      <c r="G115" s="5">
        <f t="shared" si="30"/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f t="shared" si="23"/>
        <v>0</v>
      </c>
      <c r="E116" s="5">
        <v>533000</v>
      </c>
      <c r="F116" s="5">
        <v>533000</v>
      </c>
      <c r="G116" s="5">
        <f t="shared" si="30"/>
        <v>-533000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f t="shared" si="23"/>
        <v>0</v>
      </c>
      <c r="E117" s="5">
        <v>0</v>
      </c>
      <c r="F117" s="5">
        <v>0</v>
      </c>
      <c r="G117" s="5">
        <f t="shared" si="30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f t="shared" si="23"/>
        <v>0</v>
      </c>
      <c r="E118" s="5">
        <v>0</v>
      </c>
      <c r="F118" s="5">
        <v>0</v>
      </c>
      <c r="G118" s="5">
        <f t="shared" si="30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f t="shared" si="23"/>
        <v>0</v>
      </c>
      <c r="E119" s="5">
        <v>0</v>
      </c>
      <c r="F119" s="5">
        <v>0</v>
      </c>
      <c r="G119" s="5">
        <f t="shared" si="30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f t="shared" si="23"/>
        <v>0</v>
      </c>
      <c r="E120" s="5">
        <v>0</v>
      </c>
      <c r="F120" s="5">
        <v>0</v>
      </c>
      <c r="G120" s="5">
        <f t="shared" si="30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f t="shared" si="23"/>
        <v>0</v>
      </c>
      <c r="E121" s="5">
        <v>0</v>
      </c>
      <c r="F121" s="5">
        <v>0</v>
      </c>
      <c r="G121" s="5">
        <f t="shared" si="30"/>
        <v>0</v>
      </c>
    </row>
    <row r="122" spans="1:7" x14ac:dyDescent="0.25">
      <c r="A122" s="4" t="s">
        <v>50</v>
      </c>
      <c r="B122" s="5">
        <f>SUM(B123:B131)</f>
        <v>0</v>
      </c>
      <c r="C122" s="5">
        <f t="shared" ref="C122:G122" si="31">SUM(C123:C131)</f>
        <v>0</v>
      </c>
      <c r="D122" s="5">
        <f t="shared" si="31"/>
        <v>0</v>
      </c>
      <c r="E122" s="5">
        <f t="shared" si="31"/>
        <v>1328758.77</v>
      </c>
      <c r="F122" s="5">
        <f t="shared" si="31"/>
        <v>1091552.3699999999</v>
      </c>
      <c r="G122" s="5">
        <f t="shared" si="31"/>
        <v>-1328758.77</v>
      </c>
    </row>
    <row r="123" spans="1:7" x14ac:dyDescent="0.25">
      <c r="A123" s="6" t="s">
        <v>51</v>
      </c>
      <c r="B123" s="5">
        <v>0</v>
      </c>
      <c r="C123" s="5">
        <v>0</v>
      </c>
      <c r="D123" s="5">
        <f t="shared" si="23"/>
        <v>0</v>
      </c>
      <c r="E123" s="5">
        <v>44037.27</v>
      </c>
      <c r="F123" s="5">
        <v>44037.27</v>
      </c>
      <c r="G123" s="5">
        <f>D123-E123</f>
        <v>-44037.27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f t="shared" si="23"/>
        <v>0</v>
      </c>
      <c r="E124" s="5">
        <v>9853.7999999999993</v>
      </c>
      <c r="F124" s="5">
        <v>9853.7999999999993</v>
      </c>
      <c r="G124" s="5">
        <f t="shared" ref="G124:G131" si="32">D124-E124</f>
        <v>-9853.7999999999993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f t="shared" si="23"/>
        <v>0</v>
      </c>
      <c r="E125" s="5">
        <v>0</v>
      </c>
      <c r="F125" s="5">
        <v>0</v>
      </c>
      <c r="G125" s="5">
        <f t="shared" si="32"/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f t="shared" si="23"/>
        <v>0</v>
      </c>
      <c r="E126" s="5">
        <v>1231920</v>
      </c>
      <c r="F126" s="5">
        <v>615960</v>
      </c>
      <c r="G126" s="5">
        <f t="shared" si="32"/>
        <v>-1231920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f t="shared" si="23"/>
        <v>0</v>
      </c>
      <c r="E127" s="5">
        <v>0</v>
      </c>
      <c r="F127" s="5">
        <v>0</v>
      </c>
      <c r="G127" s="5">
        <f t="shared" si="32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f t="shared" si="23"/>
        <v>0</v>
      </c>
      <c r="E128" s="5">
        <f>3488.82+39458.88</f>
        <v>42947.7</v>
      </c>
      <c r="F128" s="5">
        <f>3488.82+418212.48</f>
        <v>421701.3</v>
      </c>
      <c r="G128" s="5">
        <f t="shared" si="32"/>
        <v>-42947.7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f t="shared" si="23"/>
        <v>0</v>
      </c>
      <c r="E129" s="5">
        <v>0</v>
      </c>
      <c r="F129" s="5">
        <v>0</v>
      </c>
      <c r="G129" s="5">
        <f t="shared" si="32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f t="shared" si="23"/>
        <v>0</v>
      </c>
      <c r="E130" s="5">
        <v>0</v>
      </c>
      <c r="F130" s="5">
        <v>0</v>
      </c>
      <c r="G130" s="5">
        <f t="shared" si="32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f t="shared" si="23"/>
        <v>0</v>
      </c>
      <c r="E131" s="5">
        <v>0</v>
      </c>
      <c r="F131" s="5">
        <v>0</v>
      </c>
      <c r="G131" s="5">
        <f t="shared" si="32"/>
        <v>0</v>
      </c>
    </row>
    <row r="132" spans="1:7" x14ac:dyDescent="0.25">
      <c r="A132" s="4" t="s">
        <v>60</v>
      </c>
      <c r="B132" s="5">
        <f>SUM(B133:B135)</f>
        <v>98000000</v>
      </c>
      <c r="C132" s="5">
        <f t="shared" ref="C132:G132" si="33">SUM(C133:C135)</f>
        <v>80794503.719999999</v>
      </c>
      <c r="D132" s="5">
        <f t="shared" si="33"/>
        <v>178794503.72</v>
      </c>
      <c r="E132" s="5">
        <f t="shared" si="33"/>
        <v>38667044.899999999</v>
      </c>
      <c r="F132" s="5">
        <f t="shared" si="33"/>
        <v>34004793.840000004</v>
      </c>
      <c r="G132" s="5">
        <f t="shared" si="33"/>
        <v>140127458.81999999</v>
      </c>
    </row>
    <row r="133" spans="1:7" x14ac:dyDescent="0.25">
      <c r="A133" s="6" t="s">
        <v>61</v>
      </c>
      <c r="B133" s="5">
        <f>24141654+58000000+15858346</f>
        <v>98000000</v>
      </c>
      <c r="C133" s="5">
        <v>59092809.219999999</v>
      </c>
      <c r="D133" s="5">
        <f t="shared" si="23"/>
        <v>157092809.22</v>
      </c>
      <c r="E133" s="5">
        <v>32423184.5</v>
      </c>
      <c r="F133" s="5">
        <v>28491693.780000001</v>
      </c>
      <c r="G133" s="5">
        <f>D133-E133</f>
        <v>124669624.72</v>
      </c>
    </row>
    <row r="134" spans="1:7" x14ac:dyDescent="0.25">
      <c r="A134" s="6" t="s">
        <v>62</v>
      </c>
      <c r="B134" s="5">
        <v>0</v>
      </c>
      <c r="C134" s="5">
        <v>21701694.5</v>
      </c>
      <c r="D134" s="5">
        <f t="shared" si="23"/>
        <v>21701694.5</v>
      </c>
      <c r="E134" s="5">
        <v>6243860.4000000004</v>
      </c>
      <c r="F134" s="5">
        <v>5513100.0599999996</v>
      </c>
      <c r="G134" s="5">
        <f t="shared" ref="G134:G135" si="34">D134-E134</f>
        <v>15457834.1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f t="shared" si="23"/>
        <v>0</v>
      </c>
      <c r="E135" s="5">
        <v>0</v>
      </c>
      <c r="F135" s="5">
        <v>0</v>
      </c>
      <c r="G135" s="5">
        <f t="shared" si="34"/>
        <v>0</v>
      </c>
    </row>
    <row r="136" spans="1:7" x14ac:dyDescent="0.25">
      <c r="A136" s="4" t="s">
        <v>64</v>
      </c>
      <c r="B136" s="5">
        <f>SUM(B137:B141,B143:B144)</f>
        <v>0</v>
      </c>
      <c r="C136" s="5">
        <f t="shared" ref="C136:G136" si="35">SUM(C137:C141,C143:C144)</f>
        <v>0</v>
      </c>
      <c r="D136" s="5">
        <f t="shared" si="35"/>
        <v>0</v>
      </c>
      <c r="E136" s="5">
        <f t="shared" si="35"/>
        <v>0</v>
      </c>
      <c r="F136" s="5">
        <f t="shared" si="35"/>
        <v>0</v>
      </c>
      <c r="G136" s="5">
        <f t="shared" si="35"/>
        <v>0</v>
      </c>
    </row>
    <row r="137" spans="1:7" x14ac:dyDescent="0.25">
      <c r="A137" s="6" t="s">
        <v>65</v>
      </c>
      <c r="B137" s="5">
        <v>0</v>
      </c>
      <c r="C137" s="5">
        <v>0</v>
      </c>
      <c r="D137" s="5">
        <f t="shared" si="23"/>
        <v>0</v>
      </c>
      <c r="E137" s="5">
        <v>0</v>
      </c>
      <c r="F137" s="5">
        <v>0</v>
      </c>
      <c r="G137" s="5">
        <f>D137-E137</f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f t="shared" si="23"/>
        <v>0</v>
      </c>
      <c r="E138" s="5">
        <v>0</v>
      </c>
      <c r="F138" s="5">
        <v>0</v>
      </c>
      <c r="G138" s="5">
        <f t="shared" ref="G138:G144" si="36"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f t="shared" si="23"/>
        <v>0</v>
      </c>
      <c r="E139" s="5">
        <v>0</v>
      </c>
      <c r="F139" s="5">
        <v>0</v>
      </c>
      <c r="G139" s="5">
        <f t="shared" si="36"/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f t="shared" si="23"/>
        <v>0</v>
      </c>
      <c r="E140" s="5">
        <v>0</v>
      </c>
      <c r="F140" s="5">
        <v>0</v>
      </c>
      <c r="G140" s="5">
        <f t="shared" si="36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f t="shared" si="23"/>
        <v>0</v>
      </c>
      <c r="E141" s="5">
        <v>0</v>
      </c>
      <c r="F141" s="5">
        <v>0</v>
      </c>
      <c r="G141" s="5">
        <f t="shared" si="36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f t="shared" si="23"/>
        <v>0</v>
      </c>
      <c r="E142" s="5">
        <v>0</v>
      </c>
      <c r="F142" s="5">
        <v>0</v>
      </c>
      <c r="G142" s="5">
        <f t="shared" si="36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f t="shared" si="23"/>
        <v>0</v>
      </c>
      <c r="E143" s="5">
        <v>0</v>
      </c>
      <c r="F143" s="5">
        <v>0</v>
      </c>
      <c r="G143" s="5">
        <f t="shared" si="36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f t="shared" si="23"/>
        <v>0</v>
      </c>
      <c r="E144" s="5">
        <v>0</v>
      </c>
      <c r="F144" s="5">
        <v>0</v>
      </c>
      <c r="G144" s="5">
        <f t="shared" si="36"/>
        <v>0</v>
      </c>
    </row>
    <row r="145" spans="1:7" x14ac:dyDescent="0.25">
      <c r="A145" s="4" t="s">
        <v>73</v>
      </c>
      <c r="B145" s="5">
        <f>SUM(B146:B148)</f>
        <v>0</v>
      </c>
      <c r="C145" s="5">
        <f t="shared" ref="C145:G145" si="37">SUM(C146:C148)</f>
        <v>0</v>
      </c>
      <c r="D145" s="5">
        <f t="shared" si="37"/>
        <v>0</v>
      </c>
      <c r="E145" s="5">
        <f t="shared" si="37"/>
        <v>0</v>
      </c>
      <c r="F145" s="5">
        <f t="shared" si="37"/>
        <v>0</v>
      </c>
      <c r="G145" s="5">
        <f t="shared" si="37"/>
        <v>0</v>
      </c>
    </row>
    <row r="146" spans="1:7" x14ac:dyDescent="0.25">
      <c r="A146" s="6" t="s">
        <v>74</v>
      </c>
      <c r="B146" s="5">
        <v>0</v>
      </c>
      <c r="C146" s="5">
        <v>0</v>
      </c>
      <c r="D146" s="5">
        <f t="shared" si="23"/>
        <v>0</v>
      </c>
      <c r="E146" s="5">
        <v>0</v>
      </c>
      <c r="F146" s="5">
        <v>0</v>
      </c>
      <c r="G146" s="5">
        <f>D146-E146</f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f t="shared" si="23"/>
        <v>0</v>
      </c>
      <c r="E147" s="5">
        <v>0</v>
      </c>
      <c r="F147" s="5">
        <v>0</v>
      </c>
      <c r="G147" s="5">
        <f t="shared" ref="G147:G148" si="38"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f t="shared" ref="D148:D156" si="39">(B148+C148)</f>
        <v>0</v>
      </c>
      <c r="E148" s="5">
        <v>0</v>
      </c>
      <c r="F148" s="5">
        <v>0</v>
      </c>
      <c r="G148" s="5">
        <f t="shared" si="38"/>
        <v>0</v>
      </c>
    </row>
    <row r="149" spans="1:7" x14ac:dyDescent="0.25">
      <c r="A149" s="4" t="s">
        <v>77</v>
      </c>
      <c r="B149" s="5">
        <f>SUM(B150:B156)</f>
        <v>68728447</v>
      </c>
      <c r="C149" s="5">
        <f t="shared" ref="C149:G149" si="40">SUM(C150:C156)</f>
        <v>0</v>
      </c>
      <c r="D149" s="5">
        <f t="shared" si="40"/>
        <v>68728447</v>
      </c>
      <c r="E149" s="5">
        <f t="shared" si="40"/>
        <v>28403478</v>
      </c>
      <c r="F149" s="5">
        <f t="shared" si="40"/>
        <v>28403478</v>
      </c>
      <c r="G149" s="5">
        <f t="shared" si="40"/>
        <v>40324969</v>
      </c>
    </row>
    <row r="150" spans="1:7" x14ac:dyDescent="0.25">
      <c r="A150" s="6" t="s">
        <v>78</v>
      </c>
      <c r="B150" s="5">
        <v>68728447</v>
      </c>
      <c r="C150" s="5">
        <v>0</v>
      </c>
      <c r="D150" s="5">
        <f t="shared" si="39"/>
        <v>68728447</v>
      </c>
      <c r="E150" s="5">
        <v>28403478</v>
      </c>
      <c r="F150" s="5">
        <v>28403478</v>
      </c>
      <c r="G150" s="5">
        <f>D150-E150</f>
        <v>40324969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f t="shared" si="39"/>
        <v>0</v>
      </c>
      <c r="E151" s="5">
        <v>0</v>
      </c>
      <c r="F151" s="5">
        <v>0</v>
      </c>
      <c r="G151" s="5">
        <f t="shared" ref="G151:G156" si="41"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f t="shared" si="39"/>
        <v>0</v>
      </c>
      <c r="E152" s="5">
        <v>0</v>
      </c>
      <c r="F152" s="5">
        <v>0</v>
      </c>
      <c r="G152" s="5">
        <f t="shared" si="41"/>
        <v>0</v>
      </c>
    </row>
    <row r="153" spans="1:7" x14ac:dyDescent="0.25">
      <c r="A153" s="10" t="s">
        <v>81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1"/>
        <v>0</v>
      </c>
    </row>
    <row r="154" spans="1:7" x14ac:dyDescent="0.25">
      <c r="A154" s="6" t="s">
        <v>82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1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1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1"/>
        <v>0</v>
      </c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86</v>
      </c>
      <c r="B158" s="3">
        <f>B8+B83</f>
        <v>1488892843</v>
      </c>
      <c r="C158" s="3">
        <f t="shared" ref="C158:G158" si="42">C8+C83</f>
        <v>96548487.209999993</v>
      </c>
      <c r="D158" s="3">
        <f t="shared" si="42"/>
        <v>1585441330.21</v>
      </c>
      <c r="E158" s="3">
        <f t="shared" si="42"/>
        <v>1426402501.21</v>
      </c>
      <c r="F158" s="3">
        <f t="shared" si="42"/>
        <v>1049950186.71</v>
      </c>
      <c r="G158" s="3">
        <f t="shared" si="42"/>
        <v>159038829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hidden="1" x14ac:dyDescent="0.25">
      <c r="A160" s="15"/>
    </row>
    <row r="16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2017-12-05T23:23:40Z</dcterms:created>
  <dcterms:modified xsi:type="dcterms:W3CDTF">2017-12-06T21:17:53Z</dcterms:modified>
</cp:coreProperties>
</file>